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19" sheetId="1" r:id="rId1"/>
    <sheet name="Лист1" sheetId="2" r:id="rId2"/>
  </sheets>
  <definedNames>
    <definedName name="_xlnm.Print_Area" localSheetId="0">'2019'!$A$1:$K$45</definedName>
  </definedNames>
  <calcPr fullCalcOnLoad="1"/>
</workbook>
</file>

<file path=xl/sharedStrings.xml><?xml version="1.0" encoding="utf-8"?>
<sst xmlns="http://schemas.openxmlformats.org/spreadsheetml/2006/main" count="204" uniqueCount="84">
  <si>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</si>
  <si>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</si>
  <si>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</si>
  <si>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</si>
  <si>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</si>
  <si>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</si>
  <si>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</si>
  <si>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</si>
  <si>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</si>
  <si>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</si>
  <si>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</si>
  <si>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</si>
  <si>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</si>
  <si>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</si>
  <si>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</si>
  <si>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</si>
  <si>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</si>
  <si>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</si>
  <si>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</si>
  <si>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</si>
  <si>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</si>
  <si>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</si>
  <si>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</si>
  <si>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</si>
  <si>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</si>
  <si>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</si>
  <si>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</si>
  <si>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</si>
  <si>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</si>
  <si>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</si>
  <si>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</si>
  <si>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</si>
  <si>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</si>
  <si>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</si>
  <si>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</si>
  <si>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</si>
  <si>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</si>
  <si>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</si>
  <si>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</si>
  <si>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</si>
  <si>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Сумма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</si>
  <si>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</si>
  <si>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</si>
  <si>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</si>
  <si>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</si>
  <si>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</si>
  <si>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</si>
  <si>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</si>
  <si>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</si>
  <si>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</si>
  <si>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</si>
  <si>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</si>
  <si>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</si>
  <si>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</si>
  <si>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</si>
  <si>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</si>
  <si>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</si>
  <si>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</si>
  <si>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</si>
  <si>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Приложение № 4</t>
  </si>
  <si>
    <t>000 1 13 01990 00 0000 130</t>
  </si>
  <si>
    <t>000 1 13 02990 00 0000 130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</si>
  <si>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</si>
  <si>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</si>
  <si>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</si>
  <si>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</si>
  <si>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</si>
  <si>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</si>
  <si>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</si>
  <si>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</si>
  <si>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</si>
  <si>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</si>
  <si>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</si>
  <si>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 xml:space="preserve">        Объем доходов Снежинского городского округа по основным источникам доходов бюджета на 2019 год</t>
  </si>
  <si>
    <t>НАЛОГОВЫЕ ДОХОДЫ</t>
  </si>
  <si>
    <t>НЕНАЛОГОВЫЕ ДОХОДЫ</t>
  </si>
  <si>
    <t xml:space="preserve"> от  13/12/2018 № 130                               </t>
  </si>
  <si>
    <t>изменения</t>
  </si>
  <si>
    <t xml:space="preserve"> от              №                              </t>
  </si>
  <si>
    <t xml:space="preserve"> от  23.05            №  40                            </t>
  </si>
  <si>
    <t>на 01.08.2019</t>
  </si>
  <si>
    <t>%</t>
  </si>
  <si>
    <t>Приложение  4</t>
  </si>
  <si>
    <t xml:space="preserve"> от 17.10.2019 г.№ 75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</si>
</sst>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/>
    </xf>
    <xf numFmtId="0" fontId="7" fillId="3" borderId="1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1" xfId="0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0" fontId="7" fillId="0" borderId="0" xfId="0" applyFont="1" applyAlignment="1">
      <alignment horizontal="right"/>
    </xf>
    <xf numFmtId="9" fontId="0" fillId="0" borderId="1" xfId="19" applyFill="1" applyBorder="1" applyAlignment="1">
      <alignment horizontal="center"/>
    </xf>
    <xf numFmtId="9" fontId="0" fillId="2" borderId="1" xfId="19" applyFill="1" applyBorder="1" applyAlignment="1">
      <alignment horizontal="center"/>
    </xf>
    <xf numFmtId="9" fontId="1" fillId="2" borderId="1" xfId="19" applyFont="1" applyFill="1" applyBorder="1" applyAlignment="1">
      <alignment horizontal="center"/>
    </xf>
    <xf numFmtId="9" fontId="1" fillId="0" borderId="1" xfId="19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SheetLayoutView="100" workbookViewId="0" topLeftCell="A1">
      <selection activeCell="K4" sqref="K4"/>
    </sheetView>
  </sheetViews>
  <sheetFormatPr defaultColWidth="9.00390625" defaultRowHeight="12.75"/>
  <cols>
    <col min="1" max="1" width="25.25390625" style="0" customWidth="1"/>
    <col min="2" max="2" width="62.00390625" style="0" customWidth="1"/>
    <col min="3" max="7" width="26.125" style="0" hidden="1" customWidth="1"/>
    <col min="8" max="8" width="22.375" style="0" hidden="1" customWidth="1"/>
    <col min="9" max="9" width="26.00390625" style="0" hidden="1" customWidth="1"/>
    <col min="10" max="10" width="22.375" style="0" hidden="1" customWidth="1"/>
    <col min="11" max="11" width="26.00390625" style="0" customWidth="1"/>
    <col min="12" max="13" width="13.875" style="0" bestFit="1" customWidth="1"/>
  </cols>
  <sheetData>
    <row r="1" spans="3:11" ht="12.75">
      <c r="C1" s="25" t="s">
        <v>59</v>
      </c>
      <c r="D1" s="25"/>
      <c r="E1" s="25" t="s">
        <v>59</v>
      </c>
      <c r="F1" s="25"/>
      <c r="G1" s="25" t="s">
        <v>59</v>
      </c>
      <c r="H1" s="25"/>
      <c r="I1" s="25" t="s">
        <v>59</v>
      </c>
      <c r="J1" s="25"/>
      <c r="K1" s="25" t="s">
        <v>82</v>
      </c>
    </row>
    <row r="2" spans="3:11" ht="12.75">
      <c r="C2" s="25" t="s">
        <v>57</v>
      </c>
      <c r="D2" s="25"/>
      <c r="E2" s="25" t="s">
        <v>57</v>
      </c>
      <c r="F2" s="25"/>
      <c r="G2" s="25" t="s">
        <v>57</v>
      </c>
      <c r="H2" s="25"/>
      <c r="I2" s="25" t="s">
        <v>57</v>
      </c>
      <c r="J2" s="25"/>
      <c r="K2" s="25" t="s">
        <v>57</v>
      </c>
    </row>
    <row r="3" spans="3:11" ht="12.75">
      <c r="C3" s="25" t="s">
        <v>58</v>
      </c>
      <c r="D3" s="25"/>
      <c r="E3" s="25" t="s">
        <v>58</v>
      </c>
      <c r="F3" s="25"/>
      <c r="G3" s="25" t="s">
        <v>58</v>
      </c>
      <c r="H3" s="25"/>
      <c r="I3" s="25" t="s">
        <v>58</v>
      </c>
      <c r="J3" s="25"/>
      <c r="K3" s="25" t="s">
        <v>58</v>
      </c>
    </row>
    <row r="4" spans="1:11" ht="12.75">
      <c r="A4" s="18"/>
      <c r="C4" s="26" t="s">
        <v>76</v>
      </c>
      <c r="D4" s="26"/>
      <c r="E4" s="26" t="s">
        <v>78</v>
      </c>
      <c r="F4" s="26"/>
      <c r="G4" s="26" t="s">
        <v>79</v>
      </c>
      <c r="H4" s="26"/>
      <c r="I4" s="26" t="s">
        <v>78</v>
      </c>
      <c r="J4" s="26"/>
      <c r="K4" s="26" t="s">
        <v>83</v>
      </c>
    </row>
    <row r="5" spans="2:11" ht="12.75"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36.75" customHeight="1">
      <c r="A6" s="50" t="s">
        <v>73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2:11" ht="15.75">
      <c r="B7" s="2"/>
      <c r="C7" s="27" t="s">
        <v>46</v>
      </c>
      <c r="D7" s="27"/>
      <c r="E7" s="42" t="s">
        <v>46</v>
      </c>
      <c r="F7" s="27"/>
      <c r="G7" s="42" t="s">
        <v>46</v>
      </c>
      <c r="H7" s="27"/>
      <c r="I7" s="42"/>
      <c r="J7" s="27"/>
      <c r="K7" s="42" t="s">
        <v>46</v>
      </c>
    </row>
    <row r="8" spans="1:11" ht="15.75" customHeight="1">
      <c r="A8" s="52" t="s">
        <v>12</v>
      </c>
      <c r="B8" s="53" t="s">
        <v>14</v>
      </c>
      <c r="C8" s="48" t="s">
        <v>40</v>
      </c>
      <c r="D8" s="48" t="s">
        <v>77</v>
      </c>
      <c r="E8" s="48" t="s">
        <v>40</v>
      </c>
      <c r="F8" s="48" t="s">
        <v>77</v>
      </c>
      <c r="G8" s="48" t="s">
        <v>40</v>
      </c>
      <c r="H8" s="48" t="s">
        <v>77</v>
      </c>
      <c r="I8" s="48" t="s">
        <v>40</v>
      </c>
      <c r="J8" s="48" t="s">
        <v>77</v>
      </c>
      <c r="K8" s="48" t="s">
        <v>40</v>
      </c>
    </row>
    <row r="9" spans="1:11" ht="25.5" customHeight="1">
      <c r="A9" s="52"/>
      <c r="B9" s="53"/>
      <c r="C9" s="49"/>
      <c r="D9" s="49"/>
      <c r="E9" s="49"/>
      <c r="F9" s="49"/>
      <c r="G9" s="49"/>
      <c r="H9" s="49"/>
      <c r="I9" s="49"/>
      <c r="J9" s="49"/>
      <c r="K9" s="49"/>
    </row>
    <row r="10" spans="1:13" ht="13.5" customHeight="1">
      <c r="A10" s="4" t="s">
        <v>25</v>
      </c>
      <c r="B10" s="24" t="s">
        <v>42</v>
      </c>
      <c r="C10" s="31">
        <f>C11+C28</f>
        <v>544545695</v>
      </c>
      <c r="D10" s="31">
        <f>D11+D28</f>
        <v>4390788</v>
      </c>
      <c r="E10" s="31">
        <f aca="true" t="shared" si="0" ref="E10:E43">C10+D10</f>
        <v>548936483</v>
      </c>
      <c r="F10" s="31">
        <f>F11+F28</f>
        <v>0</v>
      </c>
      <c r="G10" s="31">
        <f aca="true" t="shared" si="1" ref="G10:G43">E10+F10</f>
        <v>548936483</v>
      </c>
      <c r="H10" s="31">
        <f>H11+H28</f>
        <v>980847</v>
      </c>
      <c r="I10" s="31">
        <f aca="true" t="shared" si="2" ref="I10:I43">G10+H10</f>
        <v>549917330</v>
      </c>
      <c r="J10" s="31">
        <f>J11+J28</f>
        <v>-6723822</v>
      </c>
      <c r="K10" s="31">
        <f aca="true" t="shared" si="3" ref="K10:K43">I10+J10</f>
        <v>543193508</v>
      </c>
      <c r="L10" s="47">
        <f>K10-K14</f>
        <v>476905431</v>
      </c>
      <c r="M10" s="47">
        <f>L10/2</f>
        <v>238452715.5</v>
      </c>
    </row>
    <row r="11" spans="1:11" ht="13.5" customHeight="1">
      <c r="A11" s="4"/>
      <c r="B11" s="24" t="s">
        <v>74</v>
      </c>
      <c r="C11" s="31">
        <f>C12+C15+C17+C21+C24</f>
        <v>488172866</v>
      </c>
      <c r="D11" s="31">
        <f>D12+D15+D17+D21+D24</f>
        <v>0</v>
      </c>
      <c r="E11" s="31">
        <f t="shared" si="0"/>
        <v>488172866</v>
      </c>
      <c r="F11" s="31">
        <f>F12+F15+F17+F21+F24</f>
        <v>0</v>
      </c>
      <c r="G11" s="31">
        <f t="shared" si="1"/>
        <v>488172866</v>
      </c>
      <c r="H11" s="31">
        <f>H12+H15+H17+H21+H24</f>
        <v>416877</v>
      </c>
      <c r="I11" s="31">
        <f t="shared" si="2"/>
        <v>488589743</v>
      </c>
      <c r="J11" s="31">
        <f>J12+J15+J17+J21+J24</f>
        <v>-9098358</v>
      </c>
      <c r="K11" s="31">
        <f t="shared" si="3"/>
        <v>479491385</v>
      </c>
    </row>
    <row r="12" spans="1:11" ht="19.5" customHeight="1">
      <c r="A12" s="20" t="s">
        <v>11</v>
      </c>
      <c r="B12" s="21" t="s">
        <v>0</v>
      </c>
      <c r="C12" s="32">
        <f>SUM(C13)</f>
        <v>354294948</v>
      </c>
      <c r="D12" s="32">
        <f>SUM(D13)</f>
        <v>0</v>
      </c>
      <c r="E12" s="32">
        <f t="shared" si="0"/>
        <v>354294948</v>
      </c>
      <c r="F12" s="32">
        <f>SUM(F13)</f>
        <v>0</v>
      </c>
      <c r="G12" s="32">
        <f t="shared" si="1"/>
        <v>354294948</v>
      </c>
      <c r="H12" s="32">
        <f>SUM(H13)</f>
        <v>0</v>
      </c>
      <c r="I12" s="32">
        <f t="shared" si="2"/>
        <v>354294948</v>
      </c>
      <c r="J12" s="32">
        <f>SUM(J13)</f>
        <v>-18543145</v>
      </c>
      <c r="K12" s="32">
        <f t="shared" si="3"/>
        <v>335751803</v>
      </c>
    </row>
    <row r="13" spans="1:11" ht="12.75">
      <c r="A13" s="6" t="s">
        <v>26</v>
      </c>
      <c r="B13" s="1" t="s">
        <v>27</v>
      </c>
      <c r="C13" s="41">
        <v>354294948</v>
      </c>
      <c r="D13" s="41"/>
      <c r="E13" s="41">
        <f t="shared" si="0"/>
        <v>354294948</v>
      </c>
      <c r="F13" s="41"/>
      <c r="G13" s="41">
        <f t="shared" si="1"/>
        <v>354294948</v>
      </c>
      <c r="H13" s="41"/>
      <c r="I13" s="41">
        <f t="shared" si="2"/>
        <v>354294948</v>
      </c>
      <c r="J13" s="41">
        <v>-18543145</v>
      </c>
      <c r="K13" s="41">
        <f t="shared" si="3"/>
        <v>335751803</v>
      </c>
    </row>
    <row r="14" spans="1:11" ht="25.5">
      <c r="A14" s="6"/>
      <c r="B14" s="7" t="s">
        <v>39</v>
      </c>
      <c r="C14" s="33">
        <v>69949083</v>
      </c>
      <c r="D14" s="33"/>
      <c r="E14" s="33">
        <f t="shared" si="0"/>
        <v>69949083</v>
      </c>
      <c r="F14" s="33"/>
      <c r="G14" s="33">
        <f t="shared" si="1"/>
        <v>69949083</v>
      </c>
      <c r="H14" s="33"/>
      <c r="I14" s="33">
        <f t="shared" si="2"/>
        <v>69949083</v>
      </c>
      <c r="J14" s="33">
        <v>-3661006</v>
      </c>
      <c r="K14" s="33">
        <f t="shared" si="3"/>
        <v>66288077</v>
      </c>
    </row>
    <row r="15" spans="1:11" ht="25.5">
      <c r="A15" s="20" t="s">
        <v>49</v>
      </c>
      <c r="B15" s="29" t="s">
        <v>50</v>
      </c>
      <c r="C15" s="34">
        <f>SUM(C16)</f>
        <v>4595708</v>
      </c>
      <c r="D15" s="34">
        <f>SUM(D16)</f>
        <v>0</v>
      </c>
      <c r="E15" s="34">
        <f t="shared" si="0"/>
        <v>4595708</v>
      </c>
      <c r="F15" s="34">
        <f>SUM(F16)</f>
        <v>0</v>
      </c>
      <c r="G15" s="34">
        <f t="shared" si="1"/>
        <v>4595708</v>
      </c>
      <c r="H15" s="34">
        <f>SUM(H16)</f>
        <v>416877</v>
      </c>
      <c r="I15" s="34">
        <f t="shared" si="2"/>
        <v>5012585</v>
      </c>
      <c r="J15" s="34">
        <f>SUM(J16)</f>
        <v>0</v>
      </c>
      <c r="K15" s="34">
        <f t="shared" si="3"/>
        <v>5012585</v>
      </c>
    </row>
    <row r="16" spans="1:11" ht="27.75" customHeight="1">
      <c r="A16" s="22" t="s">
        <v>51</v>
      </c>
      <c r="B16" s="7" t="s">
        <v>52</v>
      </c>
      <c r="C16" s="33">
        <v>4595708</v>
      </c>
      <c r="D16" s="33"/>
      <c r="E16" s="33">
        <f t="shared" si="0"/>
        <v>4595708</v>
      </c>
      <c r="F16" s="33"/>
      <c r="G16" s="33">
        <f t="shared" si="1"/>
        <v>4595708</v>
      </c>
      <c r="H16" s="33">
        <v>416877</v>
      </c>
      <c r="I16" s="33">
        <f t="shared" si="2"/>
        <v>5012585</v>
      </c>
      <c r="J16" s="33"/>
      <c r="K16" s="33">
        <f t="shared" si="3"/>
        <v>5012585</v>
      </c>
    </row>
    <row r="17" spans="1:11" ht="23.25" customHeight="1">
      <c r="A17" s="20" t="s">
        <v>10</v>
      </c>
      <c r="B17" s="21" t="s">
        <v>1</v>
      </c>
      <c r="C17" s="32">
        <f>SUM(C18:C20)</f>
        <v>75324000</v>
      </c>
      <c r="D17" s="32">
        <f>SUM(D18:D20)</f>
        <v>0</v>
      </c>
      <c r="E17" s="32">
        <f t="shared" si="0"/>
        <v>75324000</v>
      </c>
      <c r="F17" s="32">
        <f>SUM(F18:F20)</f>
        <v>0</v>
      </c>
      <c r="G17" s="32">
        <f t="shared" si="1"/>
        <v>75324000</v>
      </c>
      <c r="H17" s="32">
        <f>SUM(H18:H20)</f>
        <v>0</v>
      </c>
      <c r="I17" s="32">
        <f t="shared" si="2"/>
        <v>75324000</v>
      </c>
      <c r="J17" s="32">
        <f>SUM(J18:J20)</f>
        <v>-4774000</v>
      </c>
      <c r="K17" s="32">
        <f t="shared" si="3"/>
        <v>70550000</v>
      </c>
    </row>
    <row r="18" spans="1:11" ht="27.75" customHeight="1">
      <c r="A18" s="22" t="s">
        <v>71</v>
      </c>
      <c r="B18" s="30" t="s">
        <v>72</v>
      </c>
      <c r="C18" s="35">
        <v>60124000</v>
      </c>
      <c r="D18" s="35"/>
      <c r="E18" s="35">
        <f t="shared" si="0"/>
        <v>60124000</v>
      </c>
      <c r="F18" s="35"/>
      <c r="G18" s="35">
        <f t="shared" si="1"/>
        <v>60124000</v>
      </c>
      <c r="H18" s="35"/>
      <c r="I18" s="35">
        <f t="shared" si="2"/>
        <v>60124000</v>
      </c>
      <c r="J18" s="35">
        <v>-4774000</v>
      </c>
      <c r="K18" s="35">
        <f t="shared" si="3"/>
        <v>55350000</v>
      </c>
    </row>
    <row r="19" spans="1:11" ht="24" customHeight="1">
      <c r="A19" s="22" t="s">
        <v>28</v>
      </c>
      <c r="B19" s="19" t="s">
        <v>13</v>
      </c>
      <c r="C19" s="36">
        <v>13000000</v>
      </c>
      <c r="D19" s="36"/>
      <c r="E19" s="36">
        <f t="shared" si="0"/>
        <v>13000000</v>
      </c>
      <c r="F19" s="36"/>
      <c r="G19" s="36">
        <f t="shared" si="1"/>
        <v>13000000</v>
      </c>
      <c r="H19" s="36"/>
      <c r="I19" s="36">
        <f t="shared" si="2"/>
        <v>13000000</v>
      </c>
      <c r="J19" s="36"/>
      <c r="K19" s="36">
        <f t="shared" si="3"/>
        <v>13000000</v>
      </c>
    </row>
    <row r="20" spans="1:11" ht="24" customHeight="1">
      <c r="A20" s="22" t="s">
        <v>47</v>
      </c>
      <c r="B20" s="7" t="s">
        <v>48</v>
      </c>
      <c r="C20" s="36">
        <v>2200000</v>
      </c>
      <c r="D20" s="36"/>
      <c r="E20" s="36">
        <f t="shared" si="0"/>
        <v>2200000</v>
      </c>
      <c r="F20" s="36"/>
      <c r="G20" s="36">
        <f t="shared" si="1"/>
        <v>2200000</v>
      </c>
      <c r="H20" s="36"/>
      <c r="I20" s="36">
        <f t="shared" si="2"/>
        <v>2200000</v>
      </c>
      <c r="J20" s="36"/>
      <c r="K20" s="36">
        <f t="shared" si="3"/>
        <v>2200000</v>
      </c>
    </row>
    <row r="21" spans="1:11" ht="20.25" customHeight="1">
      <c r="A21" s="20" t="s">
        <v>9</v>
      </c>
      <c r="B21" s="21" t="s">
        <v>2</v>
      </c>
      <c r="C21" s="32">
        <f>SUM(C22:C23)</f>
        <v>45247410</v>
      </c>
      <c r="D21" s="32">
        <f>SUM(D22:D23)</f>
        <v>0</v>
      </c>
      <c r="E21" s="32">
        <f t="shared" si="0"/>
        <v>45247410</v>
      </c>
      <c r="F21" s="32">
        <f>SUM(F22:F23)</f>
        <v>0</v>
      </c>
      <c r="G21" s="32">
        <f t="shared" si="1"/>
        <v>45247410</v>
      </c>
      <c r="H21" s="32">
        <f>SUM(H22:H23)</f>
        <v>0</v>
      </c>
      <c r="I21" s="32">
        <f t="shared" si="2"/>
        <v>45247410</v>
      </c>
      <c r="J21" s="32">
        <f>SUM(J22:J23)</f>
        <v>12684787</v>
      </c>
      <c r="K21" s="32">
        <f t="shared" si="3"/>
        <v>57932197</v>
      </c>
    </row>
    <row r="22" spans="1:11" ht="17.25" customHeight="1">
      <c r="A22" s="6" t="s">
        <v>29</v>
      </c>
      <c r="B22" s="1" t="s">
        <v>15</v>
      </c>
      <c r="C22" s="37">
        <v>13000000</v>
      </c>
      <c r="D22" s="37"/>
      <c r="E22" s="37">
        <f t="shared" si="0"/>
        <v>13000000</v>
      </c>
      <c r="F22" s="37"/>
      <c r="G22" s="37">
        <f t="shared" si="1"/>
        <v>13000000</v>
      </c>
      <c r="H22" s="37"/>
      <c r="I22" s="37">
        <f t="shared" si="2"/>
        <v>13000000</v>
      </c>
      <c r="J22" s="37"/>
      <c r="K22" s="37">
        <f t="shared" si="3"/>
        <v>13000000</v>
      </c>
    </row>
    <row r="23" spans="1:11" ht="20.25" customHeight="1">
      <c r="A23" s="6" t="s">
        <v>30</v>
      </c>
      <c r="B23" s="1" t="s">
        <v>31</v>
      </c>
      <c r="C23" s="41">
        <v>32247410</v>
      </c>
      <c r="D23" s="41"/>
      <c r="E23" s="41">
        <f t="shared" si="0"/>
        <v>32247410</v>
      </c>
      <c r="F23" s="41"/>
      <c r="G23" s="41">
        <f t="shared" si="1"/>
        <v>32247410</v>
      </c>
      <c r="H23" s="41"/>
      <c r="I23" s="41">
        <f t="shared" si="2"/>
        <v>32247410</v>
      </c>
      <c r="J23" s="41">
        <v>12684787</v>
      </c>
      <c r="K23" s="41">
        <f t="shared" si="3"/>
        <v>44932197</v>
      </c>
    </row>
    <row r="24" spans="1:11" ht="21" customHeight="1">
      <c r="A24" s="20" t="s">
        <v>32</v>
      </c>
      <c r="B24" s="21" t="s">
        <v>16</v>
      </c>
      <c r="C24" s="32">
        <f>SUM(C25:C27)</f>
        <v>8710800</v>
      </c>
      <c r="D24" s="32">
        <f>SUM(D25:D27)</f>
        <v>0</v>
      </c>
      <c r="E24" s="32">
        <f t="shared" si="0"/>
        <v>8710800</v>
      </c>
      <c r="F24" s="32">
        <f>SUM(F25:F27)</f>
        <v>0</v>
      </c>
      <c r="G24" s="32">
        <f t="shared" si="1"/>
        <v>8710800</v>
      </c>
      <c r="H24" s="32">
        <f>SUM(H25:H27)</f>
        <v>0</v>
      </c>
      <c r="I24" s="32">
        <f t="shared" si="2"/>
        <v>8710800</v>
      </c>
      <c r="J24" s="32">
        <f>SUM(J25:J27)</f>
        <v>1534000</v>
      </c>
      <c r="K24" s="32">
        <f t="shared" si="3"/>
        <v>10244800</v>
      </c>
    </row>
    <row r="25" spans="1:11" ht="32.25" customHeight="1">
      <c r="A25" s="3" t="s">
        <v>19</v>
      </c>
      <c r="B25" s="7" t="s">
        <v>53</v>
      </c>
      <c r="C25" s="36">
        <v>3200000</v>
      </c>
      <c r="D25" s="36"/>
      <c r="E25" s="36">
        <f t="shared" si="0"/>
        <v>3200000</v>
      </c>
      <c r="F25" s="36"/>
      <c r="G25" s="36">
        <f t="shared" si="1"/>
        <v>3200000</v>
      </c>
      <c r="H25" s="36"/>
      <c r="I25" s="36">
        <f t="shared" si="2"/>
        <v>3200000</v>
      </c>
      <c r="J25" s="36">
        <v>1200000</v>
      </c>
      <c r="K25" s="36">
        <f t="shared" si="3"/>
        <v>4400000</v>
      </c>
    </row>
    <row r="26" spans="1:11" ht="57" customHeight="1">
      <c r="A26" s="3" t="s">
        <v>69</v>
      </c>
      <c r="B26" s="7" t="s">
        <v>70</v>
      </c>
      <c r="C26" s="36">
        <v>129000</v>
      </c>
      <c r="D26" s="36"/>
      <c r="E26" s="36">
        <f t="shared" si="0"/>
        <v>129000</v>
      </c>
      <c r="F26" s="36"/>
      <c r="G26" s="36">
        <f t="shared" si="1"/>
        <v>129000</v>
      </c>
      <c r="H26" s="36"/>
      <c r="I26" s="36">
        <f t="shared" si="2"/>
        <v>129000</v>
      </c>
      <c r="J26" s="36">
        <v>-75000</v>
      </c>
      <c r="K26" s="36">
        <f t="shared" si="3"/>
        <v>54000</v>
      </c>
    </row>
    <row r="27" spans="1:11" ht="30" customHeight="1">
      <c r="A27" s="3" t="s">
        <v>20</v>
      </c>
      <c r="B27" s="7" t="s">
        <v>54</v>
      </c>
      <c r="C27" s="36">
        <v>5381800</v>
      </c>
      <c r="D27" s="36"/>
      <c r="E27" s="36">
        <f t="shared" si="0"/>
        <v>5381800</v>
      </c>
      <c r="F27" s="36"/>
      <c r="G27" s="36">
        <f t="shared" si="1"/>
        <v>5381800</v>
      </c>
      <c r="H27" s="36"/>
      <c r="I27" s="36">
        <f t="shared" si="2"/>
        <v>5381800</v>
      </c>
      <c r="J27" s="36">
        <v>409000</v>
      </c>
      <c r="K27" s="36">
        <f t="shared" si="3"/>
        <v>5790800</v>
      </c>
    </row>
    <row r="28" spans="1:11" ht="30" customHeight="1">
      <c r="A28" s="3"/>
      <c r="B28" s="24" t="s">
        <v>75</v>
      </c>
      <c r="C28" s="38">
        <f>C29+C34+C37+C40+C42+C43</f>
        <v>56372829</v>
      </c>
      <c r="D28" s="38">
        <f>D29+D34+D37+D40+D42+D43</f>
        <v>4390788</v>
      </c>
      <c r="E28" s="38">
        <f t="shared" si="0"/>
        <v>60763617</v>
      </c>
      <c r="F28" s="38">
        <f>F29+F34+F37+F40+F42+F43</f>
        <v>0</v>
      </c>
      <c r="G28" s="38">
        <f t="shared" si="1"/>
        <v>60763617</v>
      </c>
      <c r="H28" s="38">
        <f>H29+H34+H37+H40+H42+H43</f>
        <v>563970</v>
      </c>
      <c r="I28" s="38">
        <f t="shared" si="2"/>
        <v>61327587</v>
      </c>
      <c r="J28" s="38">
        <f>J29+J34+J37+J40+J42+J43</f>
        <v>2374536</v>
      </c>
      <c r="K28" s="38">
        <f t="shared" si="3"/>
        <v>63702123</v>
      </c>
    </row>
    <row r="29" spans="1:11" ht="41.25" customHeight="1">
      <c r="A29" s="8" t="s">
        <v>8</v>
      </c>
      <c r="B29" s="9" t="s">
        <v>17</v>
      </c>
      <c r="C29" s="32">
        <f>SUM(C30:C33)</f>
        <v>30086744</v>
      </c>
      <c r="D29" s="32">
        <f>SUM(D30:D33)</f>
        <v>197963</v>
      </c>
      <c r="E29" s="32">
        <f t="shared" si="0"/>
        <v>30284707</v>
      </c>
      <c r="F29" s="32">
        <f>SUM(F30:F33)</f>
        <v>0</v>
      </c>
      <c r="G29" s="32">
        <f t="shared" si="1"/>
        <v>30284707</v>
      </c>
      <c r="H29" s="32">
        <f>SUM(H30:H33)</f>
        <v>0</v>
      </c>
      <c r="I29" s="32">
        <f t="shared" si="2"/>
        <v>30284707</v>
      </c>
      <c r="J29" s="32">
        <f>SUM(J30:J33)</f>
        <v>3985093</v>
      </c>
      <c r="K29" s="32">
        <f t="shared" si="3"/>
        <v>34269800</v>
      </c>
    </row>
    <row r="30" spans="1:11" s="23" customFormat="1" ht="57" customHeight="1">
      <c r="A30" s="3" t="s">
        <v>41</v>
      </c>
      <c r="B30" s="7" t="s">
        <v>43</v>
      </c>
      <c r="C30" s="33">
        <v>200000</v>
      </c>
      <c r="D30" s="33">
        <v>200000</v>
      </c>
      <c r="E30" s="33">
        <f t="shared" si="0"/>
        <v>400000</v>
      </c>
      <c r="F30" s="33"/>
      <c r="G30" s="33">
        <f t="shared" si="1"/>
        <v>400000</v>
      </c>
      <c r="H30" s="33"/>
      <c r="I30" s="33">
        <f t="shared" si="2"/>
        <v>400000</v>
      </c>
      <c r="J30" s="33">
        <v>-141441</v>
      </c>
      <c r="K30" s="33">
        <f t="shared" si="3"/>
        <v>258559</v>
      </c>
    </row>
    <row r="31" spans="1:11" ht="65.25" customHeight="1">
      <c r="A31" s="3" t="s">
        <v>21</v>
      </c>
      <c r="B31" s="7" t="s">
        <v>62</v>
      </c>
      <c r="C31" s="33">
        <v>28266447</v>
      </c>
      <c r="D31" s="33">
        <v>-14865</v>
      </c>
      <c r="E31" s="33">
        <f t="shared" si="0"/>
        <v>28251582</v>
      </c>
      <c r="F31" s="33"/>
      <c r="G31" s="33">
        <f t="shared" si="1"/>
        <v>28251582</v>
      </c>
      <c r="H31" s="33"/>
      <c r="I31" s="33">
        <f t="shared" si="2"/>
        <v>28251582</v>
      </c>
      <c r="J31" s="33">
        <f>-39973+3874070</f>
        <v>3834097</v>
      </c>
      <c r="K31" s="33">
        <f t="shared" si="3"/>
        <v>32085679</v>
      </c>
    </row>
    <row r="32" spans="1:11" ht="25.5">
      <c r="A32" s="3" t="s">
        <v>22</v>
      </c>
      <c r="B32" s="7" t="s">
        <v>44</v>
      </c>
      <c r="C32" s="33">
        <v>214000</v>
      </c>
      <c r="D32" s="33"/>
      <c r="E32" s="33">
        <f t="shared" si="0"/>
        <v>214000</v>
      </c>
      <c r="F32" s="33"/>
      <c r="G32" s="33">
        <f t="shared" si="1"/>
        <v>214000</v>
      </c>
      <c r="H32" s="33"/>
      <c r="I32" s="33">
        <f t="shared" si="2"/>
        <v>214000</v>
      </c>
      <c r="J32" s="33">
        <v>10122</v>
      </c>
      <c r="K32" s="33">
        <f t="shared" si="3"/>
        <v>224122</v>
      </c>
    </row>
    <row r="33" spans="1:11" ht="68.25" customHeight="1">
      <c r="A33" s="3" t="s">
        <v>23</v>
      </c>
      <c r="B33" s="7" t="s">
        <v>63</v>
      </c>
      <c r="C33" s="33">
        <v>1406297</v>
      </c>
      <c r="D33" s="33">
        <v>12828</v>
      </c>
      <c r="E33" s="33">
        <f t="shared" si="0"/>
        <v>1419125</v>
      </c>
      <c r="F33" s="33"/>
      <c r="G33" s="33">
        <f t="shared" si="1"/>
        <v>1419125</v>
      </c>
      <c r="H33" s="33"/>
      <c r="I33" s="33">
        <f t="shared" si="2"/>
        <v>1419125</v>
      </c>
      <c r="J33" s="33">
        <v>282315</v>
      </c>
      <c r="K33" s="33">
        <f t="shared" si="3"/>
        <v>1701440</v>
      </c>
    </row>
    <row r="34" spans="1:11" ht="24.75" customHeight="1">
      <c r="A34" s="8" t="s">
        <v>7</v>
      </c>
      <c r="B34" s="9" t="s">
        <v>3</v>
      </c>
      <c r="C34" s="32">
        <f>SUM(C35:C36)</f>
        <v>2934130</v>
      </c>
      <c r="D34" s="32">
        <f>SUM(D35:D36)</f>
        <v>0</v>
      </c>
      <c r="E34" s="32">
        <f t="shared" si="0"/>
        <v>2934130</v>
      </c>
      <c r="F34" s="32">
        <f>SUM(F35:F36)</f>
        <v>0</v>
      </c>
      <c r="G34" s="32">
        <f t="shared" si="1"/>
        <v>2934130</v>
      </c>
      <c r="H34" s="32">
        <f>SUM(H35:H36)</f>
        <v>563970</v>
      </c>
      <c r="I34" s="32">
        <f t="shared" si="2"/>
        <v>3498100</v>
      </c>
      <c r="J34" s="32">
        <f>SUM(J35:J36)</f>
        <v>1600000</v>
      </c>
      <c r="K34" s="32">
        <f t="shared" si="3"/>
        <v>5098100</v>
      </c>
    </row>
    <row r="35" spans="1:11" ht="19.5" customHeight="1">
      <c r="A35" s="3" t="s">
        <v>33</v>
      </c>
      <c r="B35" s="7" t="s">
        <v>34</v>
      </c>
      <c r="C35" s="33">
        <v>1274130</v>
      </c>
      <c r="D35" s="33"/>
      <c r="E35" s="33">
        <f t="shared" si="0"/>
        <v>1274130</v>
      </c>
      <c r="F35" s="33"/>
      <c r="G35" s="33">
        <f t="shared" si="1"/>
        <v>1274130</v>
      </c>
      <c r="H35" s="33">
        <v>563970</v>
      </c>
      <c r="I35" s="33">
        <f t="shared" si="2"/>
        <v>1838100</v>
      </c>
      <c r="J35" s="33"/>
      <c r="K35" s="33">
        <f t="shared" si="3"/>
        <v>1838100</v>
      </c>
    </row>
    <row r="36" spans="1:11" ht="19.5" customHeight="1">
      <c r="A36" s="3" t="s">
        <v>55</v>
      </c>
      <c r="B36" s="7" t="s">
        <v>56</v>
      </c>
      <c r="C36" s="36">
        <v>1660000</v>
      </c>
      <c r="D36" s="36"/>
      <c r="E36" s="36">
        <f t="shared" si="0"/>
        <v>1660000</v>
      </c>
      <c r="F36" s="36"/>
      <c r="G36" s="36">
        <f t="shared" si="1"/>
        <v>1660000</v>
      </c>
      <c r="H36" s="36"/>
      <c r="I36" s="36">
        <f t="shared" si="2"/>
        <v>1660000</v>
      </c>
      <c r="J36" s="36">
        <v>1600000</v>
      </c>
      <c r="K36" s="36">
        <f t="shared" si="3"/>
        <v>3260000</v>
      </c>
    </row>
    <row r="37" spans="1:11" ht="25.5">
      <c r="A37" s="8" t="s">
        <v>6</v>
      </c>
      <c r="B37" s="10" t="s">
        <v>45</v>
      </c>
      <c r="C37" s="32">
        <f>SUM(C38:C39)</f>
        <v>9803737</v>
      </c>
      <c r="D37" s="32">
        <f>SUM(D38:D39)</f>
        <v>1088061</v>
      </c>
      <c r="E37" s="32">
        <f t="shared" si="0"/>
        <v>10891798</v>
      </c>
      <c r="F37" s="32">
        <f>SUM(F38:F39)</f>
        <v>0</v>
      </c>
      <c r="G37" s="32">
        <f t="shared" si="1"/>
        <v>10891798</v>
      </c>
      <c r="H37" s="32">
        <f>SUM(H38:H39)</f>
        <v>0</v>
      </c>
      <c r="I37" s="32">
        <f t="shared" si="2"/>
        <v>10891798</v>
      </c>
      <c r="J37" s="32">
        <f>SUM(J38:J39)</f>
        <v>-1498556</v>
      </c>
      <c r="K37" s="32">
        <f t="shared" si="3"/>
        <v>9393242</v>
      </c>
    </row>
    <row r="38" spans="1:11" s="14" customFormat="1" ht="30" customHeight="1">
      <c r="A38" s="3" t="s">
        <v>60</v>
      </c>
      <c r="B38" s="15" t="s">
        <v>64</v>
      </c>
      <c r="C38" s="39">
        <v>7870090</v>
      </c>
      <c r="D38" s="39">
        <f>131403+960000</f>
        <v>1091403</v>
      </c>
      <c r="E38" s="39">
        <f t="shared" si="0"/>
        <v>8961493</v>
      </c>
      <c r="F38" s="39"/>
      <c r="G38" s="39">
        <f t="shared" si="1"/>
        <v>8961493</v>
      </c>
      <c r="H38" s="39"/>
      <c r="I38" s="39">
        <f t="shared" si="2"/>
        <v>8961493</v>
      </c>
      <c r="J38" s="39">
        <v>-1600000</v>
      </c>
      <c r="K38" s="39">
        <f t="shared" si="3"/>
        <v>7361493</v>
      </c>
    </row>
    <row r="39" spans="1:11" s="14" customFormat="1" ht="21" customHeight="1">
      <c r="A39" s="3" t="s">
        <v>61</v>
      </c>
      <c r="B39" s="15" t="s">
        <v>65</v>
      </c>
      <c r="C39" s="39">
        <v>1933647</v>
      </c>
      <c r="D39" s="39">
        <v>-3342</v>
      </c>
      <c r="E39" s="39">
        <f t="shared" si="0"/>
        <v>1930305</v>
      </c>
      <c r="F39" s="39"/>
      <c r="G39" s="39">
        <f t="shared" si="1"/>
        <v>1930305</v>
      </c>
      <c r="H39" s="39"/>
      <c r="I39" s="39">
        <f t="shared" si="2"/>
        <v>1930305</v>
      </c>
      <c r="J39" s="39">
        <v>101444</v>
      </c>
      <c r="K39" s="39">
        <f t="shared" si="3"/>
        <v>2031749</v>
      </c>
    </row>
    <row r="40" spans="1:11" ht="25.5">
      <c r="A40" s="8" t="s">
        <v>5</v>
      </c>
      <c r="B40" s="9" t="s">
        <v>4</v>
      </c>
      <c r="C40" s="32">
        <f>SUM(C41)</f>
        <v>6450281</v>
      </c>
      <c r="D40" s="32">
        <f>SUM(D41)</f>
        <v>3104764</v>
      </c>
      <c r="E40" s="32">
        <f t="shared" si="0"/>
        <v>9555045</v>
      </c>
      <c r="F40" s="32"/>
      <c r="G40" s="32">
        <f t="shared" si="1"/>
        <v>9555045</v>
      </c>
      <c r="H40" s="32"/>
      <c r="I40" s="32">
        <f t="shared" si="2"/>
        <v>9555045</v>
      </c>
      <c r="J40" s="32"/>
      <c r="K40" s="32">
        <f t="shared" si="3"/>
        <v>9555045</v>
      </c>
    </row>
    <row r="41" spans="1:11" ht="66" customHeight="1">
      <c r="A41" s="3" t="s">
        <v>24</v>
      </c>
      <c r="B41" s="11" t="s">
        <v>66</v>
      </c>
      <c r="C41" s="33">
        <v>6450281</v>
      </c>
      <c r="D41" s="33">
        <f>6523118-3418354</f>
        <v>3104764</v>
      </c>
      <c r="E41" s="33">
        <f t="shared" si="0"/>
        <v>9555045</v>
      </c>
      <c r="F41" s="33"/>
      <c r="G41" s="33">
        <f t="shared" si="1"/>
        <v>9555045</v>
      </c>
      <c r="H41" s="33"/>
      <c r="I41" s="33">
        <f t="shared" si="2"/>
        <v>9555045</v>
      </c>
      <c r="J41" s="33"/>
      <c r="K41" s="33">
        <f t="shared" si="3"/>
        <v>9555045</v>
      </c>
    </row>
    <row r="42" spans="1:11" ht="22.5" customHeight="1">
      <c r="A42" s="8" t="s">
        <v>35</v>
      </c>
      <c r="B42" s="9" t="s">
        <v>36</v>
      </c>
      <c r="C42" s="32">
        <v>4325000</v>
      </c>
      <c r="D42" s="32"/>
      <c r="E42" s="32">
        <f t="shared" si="0"/>
        <v>4325000</v>
      </c>
      <c r="F42" s="32"/>
      <c r="G42" s="32">
        <f t="shared" si="1"/>
        <v>4325000</v>
      </c>
      <c r="H42" s="32"/>
      <c r="I42" s="32">
        <f t="shared" si="2"/>
        <v>4325000</v>
      </c>
      <c r="J42" s="32">
        <v>300000</v>
      </c>
      <c r="K42" s="32">
        <f t="shared" si="3"/>
        <v>4625000</v>
      </c>
    </row>
    <row r="43" spans="1:11" ht="22.5" customHeight="1">
      <c r="A43" s="8" t="s">
        <v>67</v>
      </c>
      <c r="B43" s="9" t="s">
        <v>68</v>
      </c>
      <c r="C43" s="32">
        <f>1639729-237162+258590+1111780</f>
        <v>2772937</v>
      </c>
      <c r="D43" s="32"/>
      <c r="E43" s="32">
        <f t="shared" si="0"/>
        <v>2772937</v>
      </c>
      <c r="F43" s="32"/>
      <c r="G43" s="32">
        <f t="shared" si="1"/>
        <v>2772937</v>
      </c>
      <c r="H43" s="32"/>
      <c r="I43" s="32">
        <f t="shared" si="2"/>
        <v>2772937</v>
      </c>
      <c r="J43" s="32">
        <v>-2012001</v>
      </c>
      <c r="K43" s="32">
        <f t="shared" si="3"/>
        <v>760936</v>
      </c>
    </row>
    <row r="44" spans="1:11" ht="18" customHeight="1">
      <c r="A44" s="8" t="s">
        <v>37</v>
      </c>
      <c r="B44" s="9" t="s">
        <v>38</v>
      </c>
      <c r="C44" s="32">
        <f>1803574400</f>
        <v>1803574400</v>
      </c>
      <c r="D44" s="32">
        <v>84654900</v>
      </c>
      <c r="E44" s="32">
        <v>1888229300</v>
      </c>
      <c r="F44" s="32">
        <v>2426400</v>
      </c>
      <c r="G44" s="32">
        <f>E44+F44</f>
        <v>1890655700</v>
      </c>
      <c r="H44" s="32">
        <v>13940240</v>
      </c>
      <c r="I44" s="32">
        <v>1908994540</v>
      </c>
      <c r="J44" s="32">
        <v>125704230</v>
      </c>
      <c r="K44" s="32">
        <f>I44+J44</f>
        <v>2034698770</v>
      </c>
    </row>
    <row r="45" spans="1:11" ht="22.5" customHeight="1">
      <c r="A45" s="12"/>
      <c r="B45" s="13" t="s">
        <v>18</v>
      </c>
      <c r="C45" s="40">
        <f aca="true" t="shared" si="4" ref="C45:I45">C10+C44</f>
        <v>2348120095</v>
      </c>
      <c r="D45" s="40">
        <f t="shared" si="4"/>
        <v>89045688</v>
      </c>
      <c r="E45" s="40">
        <f t="shared" si="4"/>
        <v>2437165783</v>
      </c>
      <c r="F45" s="40">
        <f t="shared" si="4"/>
        <v>2426400</v>
      </c>
      <c r="G45" s="40">
        <f t="shared" si="4"/>
        <v>2439592183</v>
      </c>
      <c r="H45" s="40">
        <f t="shared" si="4"/>
        <v>14921087</v>
      </c>
      <c r="I45" s="40">
        <f t="shared" si="4"/>
        <v>2458911870</v>
      </c>
      <c r="J45" s="40">
        <f>J10+J44</f>
        <v>118980408</v>
      </c>
      <c r="K45" s="40">
        <f>K10+K44</f>
        <v>2577892278</v>
      </c>
    </row>
    <row r="46" spans="1:7" ht="14.25" customHeight="1">
      <c r="A46" s="16"/>
      <c r="B46" s="17"/>
      <c r="C46" s="28"/>
      <c r="D46" s="28"/>
      <c r="E46" s="28"/>
      <c r="F46" s="28"/>
      <c r="G46" s="28"/>
    </row>
    <row r="47" spans="1:3" ht="33" customHeight="1">
      <c r="A47" s="51"/>
      <c r="B47" s="51"/>
      <c r="C47" s="51"/>
    </row>
  </sheetData>
  <mergeCells count="13">
    <mergeCell ref="A6:K6"/>
    <mergeCell ref="J8:J9"/>
    <mergeCell ref="K8:K9"/>
    <mergeCell ref="A47:C47"/>
    <mergeCell ref="A8:A9"/>
    <mergeCell ref="B8:B9"/>
    <mergeCell ref="C8:C9"/>
    <mergeCell ref="G8:G9"/>
    <mergeCell ref="D8:D9"/>
    <mergeCell ref="E8:E9"/>
    <mergeCell ref="H8:H9"/>
    <mergeCell ref="I8:I9"/>
    <mergeCell ref="F8:F9"/>
  </mergeCells>
  <printOptions/>
  <pageMargins left="0.5905511811023623" right="0" top="0" bottom="0" header="0" footer="0"/>
  <pageSetup fitToHeight="0" fitToWidth="1" horizontalDpi="600" verticalDpi="600" orientation="portrait" paperSize="9" scale="8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R25" sqref="R25"/>
    </sheetView>
  </sheetViews>
  <sheetFormatPr defaultColWidth="9.00390625" defaultRowHeight="12.75"/>
  <cols>
    <col min="1" max="1" width="25.25390625" style="0" customWidth="1"/>
    <col min="2" max="2" width="62.00390625" style="0" customWidth="1"/>
    <col min="3" max="7" width="26.125" style="0" hidden="1" customWidth="1"/>
    <col min="8" max="8" width="22.375" style="0" hidden="1" customWidth="1"/>
    <col min="9" max="9" width="25.75390625" style="0" customWidth="1"/>
    <col min="10" max="10" width="26.75390625" style="0" customWidth="1"/>
    <col min="11" max="11" width="8.125" style="0" customWidth="1"/>
  </cols>
  <sheetData>
    <row r="1" spans="3:9" ht="12.75">
      <c r="C1" s="25" t="s">
        <v>59</v>
      </c>
      <c r="D1" s="25"/>
      <c r="E1" s="25" t="s">
        <v>59</v>
      </c>
      <c r="F1" s="25"/>
      <c r="G1" s="25" t="s">
        <v>59</v>
      </c>
      <c r="H1" s="25"/>
      <c r="I1" s="25" t="s">
        <v>59</v>
      </c>
    </row>
    <row r="2" spans="3:9" ht="12.75">
      <c r="C2" s="25" t="s">
        <v>57</v>
      </c>
      <c r="D2" s="25"/>
      <c r="E2" s="25" t="s">
        <v>57</v>
      </c>
      <c r="F2" s="25"/>
      <c r="G2" s="25" t="s">
        <v>57</v>
      </c>
      <c r="H2" s="25"/>
      <c r="I2" s="25" t="s">
        <v>57</v>
      </c>
    </row>
    <row r="3" spans="3:9" ht="12.75">
      <c r="C3" s="25" t="s">
        <v>58</v>
      </c>
      <c r="D3" s="25"/>
      <c r="E3" s="25" t="s">
        <v>58</v>
      </c>
      <c r="F3" s="25"/>
      <c r="G3" s="25" t="s">
        <v>58</v>
      </c>
      <c r="H3" s="25"/>
      <c r="I3" s="25" t="s">
        <v>58</v>
      </c>
    </row>
    <row r="4" spans="1:9" ht="12.75">
      <c r="A4" s="18"/>
      <c r="C4" s="26" t="s">
        <v>76</v>
      </c>
      <c r="D4" s="26"/>
      <c r="E4" s="26" t="s">
        <v>78</v>
      </c>
      <c r="F4" s="26"/>
      <c r="G4" s="26" t="s">
        <v>79</v>
      </c>
      <c r="H4" s="26"/>
      <c r="I4" s="26" t="s">
        <v>78</v>
      </c>
    </row>
    <row r="5" spans="2:9" ht="12.75">
      <c r="B5" s="5"/>
      <c r="C5" s="5"/>
      <c r="D5" s="5"/>
      <c r="E5" s="5"/>
      <c r="F5" s="5"/>
      <c r="G5" s="5"/>
      <c r="H5" s="5"/>
      <c r="I5" s="5"/>
    </row>
    <row r="6" spans="1:9" ht="36.75" customHeight="1">
      <c r="A6" s="50" t="s">
        <v>73</v>
      </c>
      <c r="B6" s="50"/>
      <c r="C6" s="50"/>
      <c r="D6" s="50"/>
      <c r="E6" s="50"/>
      <c r="F6" s="50"/>
      <c r="G6" s="50"/>
      <c r="H6" s="50"/>
      <c r="I6" s="50"/>
    </row>
    <row r="7" spans="2:9" ht="15.75">
      <c r="B7" s="2"/>
      <c r="C7" s="27" t="s">
        <v>46</v>
      </c>
      <c r="D7" s="27"/>
      <c r="E7" s="42" t="s">
        <v>46</v>
      </c>
      <c r="F7" s="27"/>
      <c r="G7" s="42" t="s">
        <v>46</v>
      </c>
      <c r="H7" s="27"/>
      <c r="I7" s="42" t="s">
        <v>46</v>
      </c>
    </row>
    <row r="8" spans="1:11" ht="15.75" customHeight="1">
      <c r="A8" s="52" t="s">
        <v>12</v>
      </c>
      <c r="B8" s="53" t="s">
        <v>14</v>
      </c>
      <c r="C8" s="48" t="s">
        <v>40</v>
      </c>
      <c r="D8" s="48" t="s">
        <v>77</v>
      </c>
      <c r="E8" s="48" t="s">
        <v>40</v>
      </c>
      <c r="F8" s="48" t="s">
        <v>77</v>
      </c>
      <c r="G8" s="48" t="s">
        <v>40</v>
      </c>
      <c r="H8" s="48" t="s">
        <v>77</v>
      </c>
      <c r="I8" s="48" t="s">
        <v>40</v>
      </c>
      <c r="J8" s="48" t="s">
        <v>80</v>
      </c>
      <c r="K8" s="48" t="s">
        <v>81</v>
      </c>
    </row>
    <row r="9" spans="1:11" ht="25.5" customHeight="1">
      <c r="A9" s="52"/>
      <c r="B9" s="53"/>
      <c r="C9" s="49"/>
      <c r="D9" s="49"/>
      <c r="E9" s="49"/>
      <c r="F9" s="49"/>
      <c r="G9" s="49"/>
      <c r="H9" s="49"/>
      <c r="I9" s="49"/>
      <c r="J9" s="49"/>
      <c r="K9" s="49"/>
    </row>
    <row r="10" spans="1:11" ht="13.5" customHeight="1">
      <c r="A10" s="4" t="s">
        <v>25</v>
      </c>
      <c r="B10" s="24" t="s">
        <v>42</v>
      </c>
      <c r="C10" s="31">
        <f>C11+C28</f>
        <v>544545695</v>
      </c>
      <c r="D10" s="31">
        <f>D11+D28</f>
        <v>4390788</v>
      </c>
      <c r="E10" s="31">
        <f aca="true" t="shared" si="0" ref="E10:E43">C10+D10</f>
        <v>548936483</v>
      </c>
      <c r="F10" s="31">
        <f>F11+F28</f>
        <v>0</v>
      </c>
      <c r="G10" s="31">
        <f aca="true" t="shared" si="1" ref="G10:G43">E10+F10</f>
        <v>548936483</v>
      </c>
      <c r="H10" s="31">
        <f>H11+H28</f>
        <v>980847</v>
      </c>
      <c r="I10" s="31">
        <f aca="true" t="shared" si="2" ref="I10:I43">G10+H10</f>
        <v>549917330</v>
      </c>
      <c r="J10" s="31">
        <f>J11+J28</f>
        <v>319921469.07</v>
      </c>
      <c r="K10" s="46">
        <f>J10/I10</f>
        <v>0.5817628425530798</v>
      </c>
    </row>
    <row r="11" spans="1:11" ht="13.5" customHeight="1">
      <c r="A11" s="4"/>
      <c r="B11" s="24" t="s">
        <v>74</v>
      </c>
      <c r="C11" s="31">
        <f>C12+C15+C17+C21+C24</f>
        <v>488172866</v>
      </c>
      <c r="D11" s="31">
        <f>D12+D15+D17+D21+D24</f>
        <v>0</v>
      </c>
      <c r="E11" s="31">
        <f t="shared" si="0"/>
        <v>488172866</v>
      </c>
      <c r="F11" s="31">
        <f>F12+F15+F17+F21+F24</f>
        <v>0</v>
      </c>
      <c r="G11" s="31">
        <f t="shared" si="1"/>
        <v>488172866</v>
      </c>
      <c r="H11" s="31">
        <f>H12+H15+H17+H21+H24</f>
        <v>416877</v>
      </c>
      <c r="I11" s="31">
        <f t="shared" si="2"/>
        <v>488589743</v>
      </c>
      <c r="J11" s="31">
        <f>J12+J15+J17+J21+J24</f>
        <v>283807200.21</v>
      </c>
      <c r="K11" s="46">
        <f>J11/I11</f>
        <v>0.5808701559459466</v>
      </c>
    </row>
    <row r="12" spans="1:11" ht="19.5" customHeight="1">
      <c r="A12" s="20" t="s">
        <v>11</v>
      </c>
      <c r="B12" s="21" t="s">
        <v>0</v>
      </c>
      <c r="C12" s="32">
        <f>SUM(C13)</f>
        <v>354294948</v>
      </c>
      <c r="D12" s="32">
        <f>SUM(D13)</f>
        <v>0</v>
      </c>
      <c r="E12" s="32">
        <f t="shared" si="0"/>
        <v>354294948</v>
      </c>
      <c r="F12" s="32">
        <f>SUM(F13)</f>
        <v>0</v>
      </c>
      <c r="G12" s="32">
        <f t="shared" si="1"/>
        <v>354294948</v>
      </c>
      <c r="H12" s="32">
        <f>SUM(H13)</f>
        <v>0</v>
      </c>
      <c r="I12" s="32">
        <f t="shared" si="2"/>
        <v>354294948</v>
      </c>
      <c r="J12" s="32">
        <f>J13</f>
        <v>189682545.06</v>
      </c>
      <c r="K12" s="45">
        <f>J12/I12</f>
        <v>0.5353803268456427</v>
      </c>
    </row>
    <row r="13" spans="1:11" ht="12.75">
      <c r="A13" s="6" t="s">
        <v>26</v>
      </c>
      <c r="B13" s="1" t="s">
        <v>27</v>
      </c>
      <c r="C13" s="41">
        <v>354294948</v>
      </c>
      <c r="D13" s="41"/>
      <c r="E13" s="41">
        <f t="shared" si="0"/>
        <v>354294948</v>
      </c>
      <c r="F13" s="41"/>
      <c r="G13" s="41">
        <f t="shared" si="1"/>
        <v>354294948</v>
      </c>
      <c r="H13" s="41"/>
      <c r="I13" s="41">
        <f t="shared" si="2"/>
        <v>354294948</v>
      </c>
      <c r="J13" s="41">
        <v>189682545.06</v>
      </c>
      <c r="K13" s="43">
        <f>J13/I13</f>
        <v>0.5353803268456427</v>
      </c>
    </row>
    <row r="14" spans="1:11" ht="25.5">
      <c r="A14" s="6"/>
      <c r="B14" s="7" t="s">
        <v>39</v>
      </c>
      <c r="C14" s="33">
        <v>69949083</v>
      </c>
      <c r="D14" s="33"/>
      <c r="E14" s="33">
        <f t="shared" si="0"/>
        <v>69949083</v>
      </c>
      <c r="F14" s="33"/>
      <c r="G14" s="33">
        <f t="shared" si="1"/>
        <v>69949083</v>
      </c>
      <c r="H14" s="33"/>
      <c r="I14" s="33">
        <f t="shared" si="2"/>
        <v>69949083</v>
      </c>
      <c r="J14" s="33"/>
      <c r="K14" s="43"/>
    </row>
    <row r="15" spans="1:11" ht="25.5">
      <c r="A15" s="20" t="s">
        <v>49</v>
      </c>
      <c r="B15" s="29" t="s">
        <v>50</v>
      </c>
      <c r="C15" s="34">
        <f>SUM(C16)</f>
        <v>4595708</v>
      </c>
      <c r="D15" s="34">
        <f>SUM(D16)</f>
        <v>0</v>
      </c>
      <c r="E15" s="34">
        <f t="shared" si="0"/>
        <v>4595708</v>
      </c>
      <c r="F15" s="34">
        <f>SUM(F16)</f>
        <v>0</v>
      </c>
      <c r="G15" s="34">
        <f t="shared" si="1"/>
        <v>4595708</v>
      </c>
      <c r="H15" s="34">
        <f>SUM(H16)</f>
        <v>416877</v>
      </c>
      <c r="I15" s="34">
        <f t="shared" si="2"/>
        <v>5012585</v>
      </c>
      <c r="J15" s="34">
        <f>J16</f>
        <v>2867241.89</v>
      </c>
      <c r="K15" s="45">
        <f aca="true" t="shared" si="3" ref="K15:K43">J15/I15</f>
        <v>0.5720086322725699</v>
      </c>
    </row>
    <row r="16" spans="1:11" ht="27.75" customHeight="1">
      <c r="A16" s="22" t="s">
        <v>51</v>
      </c>
      <c r="B16" s="7" t="s">
        <v>52</v>
      </c>
      <c r="C16" s="33">
        <v>4595708</v>
      </c>
      <c r="D16" s="33"/>
      <c r="E16" s="33">
        <f t="shared" si="0"/>
        <v>4595708</v>
      </c>
      <c r="F16" s="33"/>
      <c r="G16" s="33">
        <f t="shared" si="1"/>
        <v>4595708</v>
      </c>
      <c r="H16" s="33">
        <v>416877</v>
      </c>
      <c r="I16" s="33">
        <f t="shared" si="2"/>
        <v>5012585</v>
      </c>
      <c r="J16" s="33">
        <v>2867241.89</v>
      </c>
      <c r="K16" s="43">
        <f t="shared" si="3"/>
        <v>0.5720086322725699</v>
      </c>
    </row>
    <row r="17" spans="1:11" ht="23.25" customHeight="1">
      <c r="A17" s="20" t="s">
        <v>10</v>
      </c>
      <c r="B17" s="21" t="s">
        <v>1</v>
      </c>
      <c r="C17" s="32">
        <f>SUM(C18:C20)</f>
        <v>75324000</v>
      </c>
      <c r="D17" s="32">
        <f>SUM(D18:D20)</f>
        <v>0</v>
      </c>
      <c r="E17" s="32">
        <f t="shared" si="0"/>
        <v>75324000</v>
      </c>
      <c r="F17" s="32">
        <f>SUM(F18:F20)</f>
        <v>0</v>
      </c>
      <c r="G17" s="32">
        <f t="shared" si="1"/>
        <v>75324000</v>
      </c>
      <c r="H17" s="32">
        <f>SUM(H18:H20)</f>
        <v>0</v>
      </c>
      <c r="I17" s="32">
        <f t="shared" si="2"/>
        <v>75324000</v>
      </c>
      <c r="J17" s="32">
        <f>J18+J19+J20</f>
        <v>50244672.830000006</v>
      </c>
      <c r="K17" s="45">
        <f t="shared" si="3"/>
        <v>0.667047326615687</v>
      </c>
    </row>
    <row r="18" spans="1:11" ht="27.75" customHeight="1">
      <c r="A18" s="22" t="s">
        <v>71</v>
      </c>
      <c r="B18" s="30" t="s">
        <v>72</v>
      </c>
      <c r="C18" s="35">
        <v>60124000</v>
      </c>
      <c r="D18" s="35"/>
      <c r="E18" s="35">
        <f t="shared" si="0"/>
        <v>60124000</v>
      </c>
      <c r="F18" s="35"/>
      <c r="G18" s="35">
        <f t="shared" si="1"/>
        <v>60124000</v>
      </c>
      <c r="H18" s="35"/>
      <c r="I18" s="35">
        <f t="shared" si="2"/>
        <v>60124000</v>
      </c>
      <c r="J18" s="35">
        <v>39325011.02</v>
      </c>
      <c r="K18" s="43">
        <f t="shared" si="3"/>
        <v>0.6540651157607611</v>
      </c>
    </row>
    <row r="19" spans="1:11" ht="24" customHeight="1">
      <c r="A19" s="22" t="s">
        <v>28</v>
      </c>
      <c r="B19" s="19" t="s">
        <v>13</v>
      </c>
      <c r="C19" s="36">
        <v>13000000</v>
      </c>
      <c r="D19" s="36"/>
      <c r="E19" s="36">
        <f t="shared" si="0"/>
        <v>13000000</v>
      </c>
      <c r="F19" s="36"/>
      <c r="G19" s="36">
        <f t="shared" si="1"/>
        <v>13000000</v>
      </c>
      <c r="H19" s="36"/>
      <c r="I19" s="36">
        <f t="shared" si="2"/>
        <v>13000000</v>
      </c>
      <c r="J19" s="36">
        <v>10012947.07</v>
      </c>
      <c r="K19" s="43">
        <f t="shared" si="3"/>
        <v>0.7702266976923077</v>
      </c>
    </row>
    <row r="20" spans="1:11" ht="24" customHeight="1">
      <c r="A20" s="22" t="s">
        <v>47</v>
      </c>
      <c r="B20" s="7" t="s">
        <v>48</v>
      </c>
      <c r="C20" s="36">
        <v>2200000</v>
      </c>
      <c r="D20" s="36"/>
      <c r="E20" s="36">
        <f t="shared" si="0"/>
        <v>2200000</v>
      </c>
      <c r="F20" s="36"/>
      <c r="G20" s="36">
        <f t="shared" si="1"/>
        <v>2200000</v>
      </c>
      <c r="H20" s="36"/>
      <c r="I20" s="36">
        <f t="shared" si="2"/>
        <v>2200000</v>
      </c>
      <c r="J20" s="36">
        <v>906714.74</v>
      </c>
      <c r="K20" s="43">
        <f t="shared" si="3"/>
        <v>0.4121430636363636</v>
      </c>
    </row>
    <row r="21" spans="1:11" ht="20.25" customHeight="1">
      <c r="A21" s="20" t="s">
        <v>9</v>
      </c>
      <c r="B21" s="21" t="s">
        <v>2</v>
      </c>
      <c r="C21" s="32">
        <f>SUM(C22:C23)</f>
        <v>45247410</v>
      </c>
      <c r="D21" s="32">
        <f>SUM(D22:D23)</f>
        <v>0</v>
      </c>
      <c r="E21" s="32">
        <f t="shared" si="0"/>
        <v>45247410</v>
      </c>
      <c r="F21" s="32">
        <f>SUM(F22:F23)</f>
        <v>0</v>
      </c>
      <c r="G21" s="32">
        <f t="shared" si="1"/>
        <v>45247410</v>
      </c>
      <c r="H21" s="32">
        <f>SUM(H22:H23)</f>
        <v>0</v>
      </c>
      <c r="I21" s="32">
        <f t="shared" si="2"/>
        <v>45247410</v>
      </c>
      <c r="J21" s="32">
        <f>J22+J23</f>
        <v>33678181.9</v>
      </c>
      <c r="K21" s="45">
        <f t="shared" si="3"/>
        <v>0.7443118158586315</v>
      </c>
    </row>
    <row r="22" spans="1:11" ht="17.25" customHeight="1">
      <c r="A22" s="6" t="s">
        <v>29</v>
      </c>
      <c r="B22" s="1" t="s">
        <v>15</v>
      </c>
      <c r="C22" s="37">
        <v>13000000</v>
      </c>
      <c r="D22" s="37"/>
      <c r="E22" s="37">
        <f t="shared" si="0"/>
        <v>13000000</v>
      </c>
      <c r="F22" s="37"/>
      <c r="G22" s="37">
        <f t="shared" si="1"/>
        <v>13000000</v>
      </c>
      <c r="H22" s="37"/>
      <c r="I22" s="37">
        <f t="shared" si="2"/>
        <v>13000000</v>
      </c>
      <c r="J22" s="37">
        <v>1670812.44</v>
      </c>
      <c r="K22" s="43">
        <f t="shared" si="3"/>
        <v>0.12852403384615385</v>
      </c>
    </row>
    <row r="23" spans="1:11" ht="20.25" customHeight="1">
      <c r="A23" s="6" t="s">
        <v>30</v>
      </c>
      <c r="B23" s="1" t="s">
        <v>31</v>
      </c>
      <c r="C23" s="41">
        <v>32247410</v>
      </c>
      <c r="D23" s="41"/>
      <c r="E23" s="41">
        <f t="shared" si="0"/>
        <v>32247410</v>
      </c>
      <c r="F23" s="41"/>
      <c r="G23" s="41">
        <f t="shared" si="1"/>
        <v>32247410</v>
      </c>
      <c r="H23" s="41"/>
      <c r="I23" s="41">
        <f t="shared" si="2"/>
        <v>32247410</v>
      </c>
      <c r="J23" s="41">
        <v>32007369.46</v>
      </c>
      <c r="K23" s="43">
        <f t="shared" si="3"/>
        <v>0.9925562846752655</v>
      </c>
    </row>
    <row r="24" spans="1:11" ht="21" customHeight="1">
      <c r="A24" s="20" t="s">
        <v>32</v>
      </c>
      <c r="B24" s="21" t="s">
        <v>16</v>
      </c>
      <c r="C24" s="32">
        <f>SUM(C25:C27)</f>
        <v>8710800</v>
      </c>
      <c r="D24" s="32">
        <f>SUM(D25:D27)</f>
        <v>0</v>
      </c>
      <c r="E24" s="32">
        <f t="shared" si="0"/>
        <v>8710800</v>
      </c>
      <c r="F24" s="32">
        <f>SUM(F25:F27)</f>
        <v>0</v>
      </c>
      <c r="G24" s="32">
        <f t="shared" si="1"/>
        <v>8710800</v>
      </c>
      <c r="H24" s="32">
        <f>SUM(H25:H27)</f>
        <v>0</v>
      </c>
      <c r="I24" s="32">
        <f t="shared" si="2"/>
        <v>8710800</v>
      </c>
      <c r="J24" s="32">
        <f>J25+J26+J27</f>
        <v>7334558.53</v>
      </c>
      <c r="K24" s="45">
        <f t="shared" si="3"/>
        <v>0.8420074539651926</v>
      </c>
    </row>
    <row r="25" spans="1:11" ht="32.25" customHeight="1">
      <c r="A25" s="3" t="s">
        <v>19</v>
      </c>
      <c r="B25" s="7" t="s">
        <v>53</v>
      </c>
      <c r="C25" s="36">
        <v>3200000</v>
      </c>
      <c r="D25" s="36"/>
      <c r="E25" s="36">
        <f t="shared" si="0"/>
        <v>3200000</v>
      </c>
      <c r="F25" s="36"/>
      <c r="G25" s="36">
        <f t="shared" si="1"/>
        <v>3200000</v>
      </c>
      <c r="H25" s="36"/>
      <c r="I25" s="36">
        <f t="shared" si="2"/>
        <v>3200000</v>
      </c>
      <c r="J25" s="36">
        <v>2797334</v>
      </c>
      <c r="K25" s="43">
        <f t="shared" si="3"/>
        <v>0.874166875</v>
      </c>
    </row>
    <row r="26" spans="1:11" ht="57" customHeight="1">
      <c r="A26" s="3" t="s">
        <v>69</v>
      </c>
      <c r="B26" s="7" t="s">
        <v>70</v>
      </c>
      <c r="C26" s="36">
        <v>129000</v>
      </c>
      <c r="D26" s="36"/>
      <c r="E26" s="36">
        <f t="shared" si="0"/>
        <v>129000</v>
      </c>
      <c r="F26" s="36"/>
      <c r="G26" s="36">
        <f t="shared" si="1"/>
        <v>129000</v>
      </c>
      <c r="H26" s="36"/>
      <c r="I26" s="36">
        <f t="shared" si="2"/>
        <v>129000</v>
      </c>
      <c r="J26" s="36">
        <v>35450</v>
      </c>
      <c r="K26" s="43">
        <f t="shared" si="3"/>
        <v>0.2748062015503876</v>
      </c>
    </row>
    <row r="27" spans="1:11" ht="30" customHeight="1">
      <c r="A27" s="3" t="s">
        <v>20</v>
      </c>
      <c r="B27" s="7" t="s">
        <v>54</v>
      </c>
      <c r="C27" s="36">
        <v>5381800</v>
      </c>
      <c r="D27" s="36"/>
      <c r="E27" s="36">
        <f t="shared" si="0"/>
        <v>5381800</v>
      </c>
      <c r="F27" s="36"/>
      <c r="G27" s="36">
        <f t="shared" si="1"/>
        <v>5381800</v>
      </c>
      <c r="H27" s="36"/>
      <c r="I27" s="36">
        <f t="shared" si="2"/>
        <v>5381800</v>
      </c>
      <c r="J27" s="36">
        <v>4501774.53</v>
      </c>
      <c r="K27" s="43">
        <f t="shared" si="3"/>
        <v>0.8364812014567617</v>
      </c>
    </row>
    <row r="28" spans="1:11" ht="30" customHeight="1">
      <c r="A28" s="3"/>
      <c r="B28" s="24" t="s">
        <v>75</v>
      </c>
      <c r="C28" s="38">
        <f>C29+C34+C37+C40+C42+C43</f>
        <v>56372829</v>
      </c>
      <c r="D28" s="38">
        <f>D29+D34+D37+D40+D42+D43</f>
        <v>4390788</v>
      </c>
      <c r="E28" s="38">
        <f t="shared" si="0"/>
        <v>60763617</v>
      </c>
      <c r="F28" s="38">
        <f>F29+F34+F37+F40+F42+F43</f>
        <v>0</v>
      </c>
      <c r="G28" s="38">
        <f t="shared" si="1"/>
        <v>60763617</v>
      </c>
      <c r="H28" s="38">
        <f>H29+H34+H37+H40+H42+H43</f>
        <v>563970</v>
      </c>
      <c r="I28" s="38">
        <f t="shared" si="2"/>
        <v>61327587</v>
      </c>
      <c r="J28" s="38">
        <f>J29+J34+J37+J40+J42+J43</f>
        <v>36114268.86</v>
      </c>
      <c r="K28" s="46">
        <f t="shared" si="3"/>
        <v>0.5888747727837392</v>
      </c>
    </row>
    <row r="29" spans="1:11" ht="41.25" customHeight="1">
      <c r="A29" s="8" t="s">
        <v>8</v>
      </c>
      <c r="B29" s="9" t="s">
        <v>17</v>
      </c>
      <c r="C29" s="32">
        <f>SUM(C30:C33)</f>
        <v>30086744</v>
      </c>
      <c r="D29" s="32">
        <f>SUM(D30:D33)</f>
        <v>197963</v>
      </c>
      <c r="E29" s="32">
        <f t="shared" si="0"/>
        <v>30284707</v>
      </c>
      <c r="F29" s="32">
        <f>SUM(F30:F33)</f>
        <v>0</v>
      </c>
      <c r="G29" s="32">
        <f t="shared" si="1"/>
        <v>30284707</v>
      </c>
      <c r="H29" s="32">
        <f>SUM(H30:H33)</f>
        <v>0</v>
      </c>
      <c r="I29" s="32">
        <f t="shared" si="2"/>
        <v>30284707</v>
      </c>
      <c r="J29" s="32">
        <f>SUM(J30:J33)</f>
        <v>22140293.19</v>
      </c>
      <c r="K29" s="45">
        <f t="shared" si="3"/>
        <v>0.731071731682925</v>
      </c>
    </row>
    <row r="30" spans="1:11" s="23" customFormat="1" ht="57" customHeight="1">
      <c r="A30" s="3" t="s">
        <v>41</v>
      </c>
      <c r="B30" s="7" t="s">
        <v>43</v>
      </c>
      <c r="C30" s="33">
        <v>200000</v>
      </c>
      <c r="D30" s="33">
        <v>200000</v>
      </c>
      <c r="E30" s="33">
        <f t="shared" si="0"/>
        <v>400000</v>
      </c>
      <c r="F30" s="33"/>
      <c r="G30" s="33">
        <f t="shared" si="1"/>
        <v>400000</v>
      </c>
      <c r="H30" s="33"/>
      <c r="I30" s="33">
        <f t="shared" si="2"/>
        <v>400000</v>
      </c>
      <c r="J30" s="33">
        <v>58558</v>
      </c>
      <c r="K30" s="43">
        <f t="shared" si="3"/>
        <v>0.146395</v>
      </c>
    </row>
    <row r="31" spans="1:11" ht="65.25" customHeight="1">
      <c r="A31" s="3" t="s">
        <v>21</v>
      </c>
      <c r="B31" s="7" t="s">
        <v>62</v>
      </c>
      <c r="C31" s="33">
        <v>28266447</v>
      </c>
      <c r="D31" s="33">
        <v>-14865</v>
      </c>
      <c r="E31" s="33">
        <f t="shared" si="0"/>
        <v>28251582</v>
      </c>
      <c r="F31" s="33"/>
      <c r="G31" s="33">
        <f t="shared" si="1"/>
        <v>28251582</v>
      </c>
      <c r="H31" s="33"/>
      <c r="I31" s="33">
        <f t="shared" si="2"/>
        <v>28251582</v>
      </c>
      <c r="J31" s="33">
        <v>20563896.44</v>
      </c>
      <c r="K31" s="43">
        <f t="shared" si="3"/>
        <v>0.7278847761516506</v>
      </c>
    </row>
    <row r="32" spans="1:11" ht="25.5">
      <c r="A32" s="3" t="s">
        <v>22</v>
      </c>
      <c r="B32" s="7" t="s">
        <v>44</v>
      </c>
      <c r="C32" s="33">
        <v>214000</v>
      </c>
      <c r="D32" s="33"/>
      <c r="E32" s="33">
        <f t="shared" si="0"/>
        <v>214000</v>
      </c>
      <c r="F32" s="33"/>
      <c r="G32" s="33">
        <f t="shared" si="1"/>
        <v>214000</v>
      </c>
      <c r="H32" s="33"/>
      <c r="I32" s="33">
        <f t="shared" si="2"/>
        <v>214000</v>
      </c>
      <c r="J32" s="33">
        <v>224121.73</v>
      </c>
      <c r="K32" s="43">
        <f t="shared" si="3"/>
        <v>1.0472978037383178</v>
      </c>
    </row>
    <row r="33" spans="1:11" ht="68.25" customHeight="1">
      <c r="A33" s="3" t="s">
        <v>23</v>
      </c>
      <c r="B33" s="7" t="s">
        <v>63</v>
      </c>
      <c r="C33" s="33">
        <v>1406297</v>
      </c>
      <c r="D33" s="33">
        <v>12828</v>
      </c>
      <c r="E33" s="33">
        <f t="shared" si="0"/>
        <v>1419125</v>
      </c>
      <c r="F33" s="33"/>
      <c r="G33" s="33">
        <f t="shared" si="1"/>
        <v>1419125</v>
      </c>
      <c r="H33" s="33"/>
      <c r="I33" s="33">
        <f t="shared" si="2"/>
        <v>1419125</v>
      </c>
      <c r="J33" s="33">
        <v>1293717.02</v>
      </c>
      <c r="K33" s="43">
        <f t="shared" si="3"/>
        <v>0.9116300678234828</v>
      </c>
    </row>
    <row r="34" spans="1:11" ht="24.75" customHeight="1">
      <c r="A34" s="8" t="s">
        <v>7</v>
      </c>
      <c r="B34" s="9" t="s">
        <v>3</v>
      </c>
      <c r="C34" s="32">
        <f>SUM(C35:C36)</f>
        <v>2934130</v>
      </c>
      <c r="D34" s="32">
        <f>SUM(D35:D36)</f>
        <v>0</v>
      </c>
      <c r="E34" s="32">
        <f t="shared" si="0"/>
        <v>2934130</v>
      </c>
      <c r="F34" s="32">
        <f>SUM(F35:F36)</f>
        <v>0</v>
      </c>
      <c r="G34" s="32">
        <f t="shared" si="1"/>
        <v>2934130</v>
      </c>
      <c r="H34" s="32">
        <f>SUM(H35:H36)</f>
        <v>563970</v>
      </c>
      <c r="I34" s="32">
        <f t="shared" si="2"/>
        <v>3498100</v>
      </c>
      <c r="J34" s="32">
        <f>SUM(J35:J36)</f>
        <v>2944247.0599999996</v>
      </c>
      <c r="K34" s="45">
        <f t="shared" si="3"/>
        <v>0.8416703524770589</v>
      </c>
    </row>
    <row r="35" spans="1:11" ht="19.5" customHeight="1">
      <c r="A35" s="3" t="s">
        <v>33</v>
      </c>
      <c r="B35" s="7" t="s">
        <v>34</v>
      </c>
      <c r="C35" s="33">
        <v>1274130</v>
      </c>
      <c r="D35" s="33"/>
      <c r="E35" s="33">
        <f t="shared" si="0"/>
        <v>1274130</v>
      </c>
      <c r="F35" s="33"/>
      <c r="G35" s="33">
        <f t="shared" si="1"/>
        <v>1274130</v>
      </c>
      <c r="H35" s="33">
        <v>563970</v>
      </c>
      <c r="I35" s="33">
        <f t="shared" si="2"/>
        <v>1838100</v>
      </c>
      <c r="J35" s="33">
        <v>1247733.16</v>
      </c>
      <c r="K35" s="43">
        <f t="shared" si="3"/>
        <v>0.6788167999564767</v>
      </c>
    </row>
    <row r="36" spans="1:11" ht="19.5" customHeight="1">
      <c r="A36" s="3" t="s">
        <v>55</v>
      </c>
      <c r="B36" s="7" t="s">
        <v>56</v>
      </c>
      <c r="C36" s="36">
        <v>1660000</v>
      </c>
      <c r="D36" s="36"/>
      <c r="E36" s="36">
        <f t="shared" si="0"/>
        <v>1660000</v>
      </c>
      <c r="F36" s="36"/>
      <c r="G36" s="36">
        <f t="shared" si="1"/>
        <v>1660000</v>
      </c>
      <c r="H36" s="36"/>
      <c r="I36" s="36">
        <f t="shared" si="2"/>
        <v>1660000</v>
      </c>
      <c r="J36" s="36">
        <v>1696513.9</v>
      </c>
      <c r="K36" s="43">
        <f t="shared" si="3"/>
        <v>1.0219963253012048</v>
      </c>
    </row>
    <row r="37" spans="1:11" ht="25.5">
      <c r="A37" s="8" t="s">
        <v>6</v>
      </c>
      <c r="B37" s="10" t="s">
        <v>45</v>
      </c>
      <c r="C37" s="32">
        <f>SUM(C38:C39)</f>
        <v>9803737</v>
      </c>
      <c r="D37" s="32">
        <f>SUM(D38:D39)</f>
        <v>1088061</v>
      </c>
      <c r="E37" s="32">
        <f t="shared" si="0"/>
        <v>10891798</v>
      </c>
      <c r="F37" s="32">
        <f>SUM(F38:F39)</f>
        <v>0</v>
      </c>
      <c r="G37" s="32">
        <f t="shared" si="1"/>
        <v>10891798</v>
      </c>
      <c r="H37" s="32">
        <f>SUM(H38:H39)</f>
        <v>0</v>
      </c>
      <c r="I37" s="32">
        <f t="shared" si="2"/>
        <v>10891798</v>
      </c>
      <c r="J37" s="32">
        <f>SUM(J38:J39)</f>
        <v>3853360.4400000004</v>
      </c>
      <c r="K37" s="45">
        <f t="shared" si="3"/>
        <v>0.353785521912911</v>
      </c>
    </row>
    <row r="38" spans="1:11" s="14" customFormat="1" ht="30" customHeight="1">
      <c r="A38" s="3" t="s">
        <v>60</v>
      </c>
      <c r="B38" s="15" t="s">
        <v>64</v>
      </c>
      <c r="C38" s="39">
        <v>7870090</v>
      </c>
      <c r="D38" s="39">
        <f>131403+960000</f>
        <v>1091403</v>
      </c>
      <c r="E38" s="39">
        <f t="shared" si="0"/>
        <v>8961493</v>
      </c>
      <c r="F38" s="39"/>
      <c r="G38" s="39">
        <f t="shared" si="1"/>
        <v>8961493</v>
      </c>
      <c r="H38" s="39"/>
      <c r="I38" s="39">
        <f t="shared" si="2"/>
        <v>8961493</v>
      </c>
      <c r="J38" s="39">
        <v>2870091.66</v>
      </c>
      <c r="K38" s="43">
        <f t="shared" si="3"/>
        <v>0.3202693635982308</v>
      </c>
    </row>
    <row r="39" spans="1:11" s="14" customFormat="1" ht="21" customHeight="1">
      <c r="A39" s="3" t="s">
        <v>61</v>
      </c>
      <c r="B39" s="15" t="s">
        <v>65</v>
      </c>
      <c r="C39" s="39">
        <v>1933647</v>
      </c>
      <c r="D39" s="39">
        <v>-3342</v>
      </c>
      <c r="E39" s="39">
        <f t="shared" si="0"/>
        <v>1930305</v>
      </c>
      <c r="F39" s="39"/>
      <c r="G39" s="39">
        <f t="shared" si="1"/>
        <v>1930305</v>
      </c>
      <c r="H39" s="39"/>
      <c r="I39" s="39">
        <f t="shared" si="2"/>
        <v>1930305</v>
      </c>
      <c r="J39" s="39">
        <v>983268.78</v>
      </c>
      <c r="K39" s="43">
        <f t="shared" si="3"/>
        <v>0.5093851904232751</v>
      </c>
    </row>
    <row r="40" spans="1:11" ht="25.5">
      <c r="A40" s="8" t="s">
        <v>5</v>
      </c>
      <c r="B40" s="9" t="s">
        <v>4</v>
      </c>
      <c r="C40" s="32">
        <f>SUM(C41)</f>
        <v>6450281</v>
      </c>
      <c r="D40" s="32">
        <f>SUM(D41)</f>
        <v>3104764</v>
      </c>
      <c r="E40" s="32">
        <f t="shared" si="0"/>
        <v>9555045</v>
      </c>
      <c r="F40" s="32"/>
      <c r="G40" s="32">
        <f t="shared" si="1"/>
        <v>9555045</v>
      </c>
      <c r="H40" s="32"/>
      <c r="I40" s="32">
        <f t="shared" si="2"/>
        <v>9555045</v>
      </c>
      <c r="J40" s="32">
        <f>J41</f>
        <v>3858812.03</v>
      </c>
      <c r="K40" s="45">
        <f t="shared" si="3"/>
        <v>0.4038507437693909</v>
      </c>
    </row>
    <row r="41" spans="1:11" ht="66" customHeight="1">
      <c r="A41" s="3" t="s">
        <v>24</v>
      </c>
      <c r="B41" s="11" t="s">
        <v>66</v>
      </c>
      <c r="C41" s="33">
        <v>6450281</v>
      </c>
      <c r="D41" s="33">
        <f>6523118-3418354</f>
        <v>3104764</v>
      </c>
      <c r="E41" s="33">
        <f t="shared" si="0"/>
        <v>9555045</v>
      </c>
      <c r="F41" s="33"/>
      <c r="G41" s="33">
        <f t="shared" si="1"/>
        <v>9555045</v>
      </c>
      <c r="H41" s="33"/>
      <c r="I41" s="33">
        <f t="shared" si="2"/>
        <v>9555045</v>
      </c>
      <c r="J41" s="33">
        <v>3858812.03</v>
      </c>
      <c r="K41" s="43">
        <f t="shared" si="3"/>
        <v>0.4038507437693909</v>
      </c>
    </row>
    <row r="42" spans="1:11" ht="22.5" customHeight="1">
      <c r="A42" s="8" t="s">
        <v>35</v>
      </c>
      <c r="B42" s="9" t="s">
        <v>36</v>
      </c>
      <c r="C42" s="32">
        <v>4325000</v>
      </c>
      <c r="D42" s="32"/>
      <c r="E42" s="32">
        <f t="shared" si="0"/>
        <v>4325000</v>
      </c>
      <c r="F42" s="32"/>
      <c r="G42" s="32">
        <f t="shared" si="1"/>
        <v>4325000</v>
      </c>
      <c r="H42" s="32"/>
      <c r="I42" s="32">
        <f t="shared" si="2"/>
        <v>4325000</v>
      </c>
      <c r="J42" s="32">
        <v>2710409.07</v>
      </c>
      <c r="K42" s="45">
        <f t="shared" si="3"/>
        <v>0.626684178034682</v>
      </c>
    </row>
    <row r="43" spans="1:11" ht="22.5" customHeight="1">
      <c r="A43" s="8" t="s">
        <v>67</v>
      </c>
      <c r="B43" s="9" t="s">
        <v>68</v>
      </c>
      <c r="C43" s="32">
        <f>1639729-237162+258590+1111780</f>
        <v>2772937</v>
      </c>
      <c r="D43" s="32"/>
      <c r="E43" s="32">
        <f t="shared" si="0"/>
        <v>2772937</v>
      </c>
      <c r="F43" s="32"/>
      <c r="G43" s="32">
        <f t="shared" si="1"/>
        <v>2772937</v>
      </c>
      <c r="H43" s="32"/>
      <c r="I43" s="32">
        <f t="shared" si="2"/>
        <v>2772937</v>
      </c>
      <c r="J43" s="32">
        <v>607147.07</v>
      </c>
      <c r="K43" s="45">
        <f t="shared" si="3"/>
        <v>0.21895451285045422</v>
      </c>
    </row>
    <row r="44" spans="1:11" ht="18" customHeight="1" hidden="1">
      <c r="A44" s="8" t="s">
        <v>37</v>
      </c>
      <c r="B44" s="9" t="s">
        <v>38</v>
      </c>
      <c r="C44" s="32">
        <f>1803574400</f>
        <v>1803574400</v>
      </c>
      <c r="D44" s="32">
        <v>84654900</v>
      </c>
      <c r="E44" s="32">
        <v>1888229300</v>
      </c>
      <c r="F44" s="32">
        <v>2426400</v>
      </c>
      <c r="G44" s="32">
        <f>E44+F44</f>
        <v>1890655700</v>
      </c>
      <c r="H44" s="32">
        <v>13940240</v>
      </c>
      <c r="I44" s="32">
        <v>1908994540</v>
      </c>
      <c r="J44" s="32"/>
      <c r="K44" s="44"/>
    </row>
    <row r="45" spans="1:10" ht="22.5" customHeight="1" hidden="1">
      <c r="A45" s="12"/>
      <c r="B45" s="13" t="s">
        <v>18</v>
      </c>
      <c r="C45" s="40">
        <f aca="true" t="shared" si="4" ref="C45:I45">C10+C44</f>
        <v>2348120095</v>
      </c>
      <c r="D45" s="40">
        <f t="shared" si="4"/>
        <v>89045688</v>
      </c>
      <c r="E45" s="40">
        <f t="shared" si="4"/>
        <v>2437165783</v>
      </c>
      <c r="F45" s="40">
        <f t="shared" si="4"/>
        <v>2426400</v>
      </c>
      <c r="G45" s="40">
        <f t="shared" si="4"/>
        <v>2439592183</v>
      </c>
      <c r="H45" s="40">
        <f t="shared" si="4"/>
        <v>14921087</v>
      </c>
      <c r="I45" s="40">
        <f t="shared" si="4"/>
        <v>2458911870</v>
      </c>
      <c r="J45" s="40"/>
    </row>
    <row r="46" spans="1:7" ht="14.25" customHeight="1">
      <c r="A46" s="16"/>
      <c r="B46" s="17"/>
      <c r="C46" s="28"/>
      <c r="D46" s="28"/>
      <c r="E46" s="28"/>
      <c r="F46" s="28"/>
      <c r="G46" s="28"/>
    </row>
    <row r="47" spans="1:3" ht="33" customHeight="1">
      <c r="A47" s="51"/>
      <c r="B47" s="51"/>
      <c r="C47" s="51"/>
    </row>
  </sheetData>
  <mergeCells count="13">
    <mergeCell ref="I8:I9"/>
    <mergeCell ref="A47:C47"/>
    <mergeCell ref="J8:J9"/>
    <mergeCell ref="K8:K9"/>
    <mergeCell ref="A6:I6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2019-10-10T08:25:32Z</cp:lastPrinted>
  <dcterms:created xsi:type="dcterms:W3CDTF">2007-04-05T07:39:38Z</dcterms:created>
  <dcterms:modified xsi:type="dcterms:W3CDTF">2019-10-18T06:02:04Z</dcterms:modified>
  <cp:category/>
  <cp:version/>
  <cp:contentType/>
  <cp:contentStatus/>
</cp:coreProperties>
</file>